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 grille" sheetId="1" state="visible" r:id="rId3"/>
    <sheet name="Mode d'emploi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<sst xmlns="http://schemas.openxmlformats.org/spreadsheetml/2006/main" count="89" uniqueCount="85">
  <si>
    <t xml:space="preserve">KelKou — Grille de charges annuelles</t>
  </si>
  <si>
    <t xml:space="preserve">Remplissez uniquement les cases jaunes. Tout le reste se calcule seul.</t>
  </si>
  <si>
    <t xml:space="preserve">1. Vos charges annuelles</t>
  </si>
  <si>
    <t xml:space="preserve">Rémunération nette que vous vous versez</t>
  </si>
  <si>
    <t xml:space="preserve">Ce que vous prenez pour vivre, sur 12 mois.</t>
  </si>
  <si>
    <t xml:space="preserve">Charges sociales sur cette rémunération</t>
  </si>
  <si>
    <t xml:space="preserve">Cotisations TNS ou charges patronales + salariales.</t>
  </si>
  <si>
    <t xml:space="preserve">Véhicule : leasing ou amortissement</t>
  </si>
  <si>
    <t xml:space="preserve">Loyer mensuel × 12, ou prix d'achat ÷ durée de vie.</t>
  </si>
  <si>
    <t xml:space="preserve">Véhicule : carburant</t>
  </si>
  <si>
    <t xml:space="preserve">Relevé de vos pleins sur l'année.</t>
  </si>
  <si>
    <t xml:space="preserve">Véhicule : assurance, entretien, pneus</t>
  </si>
  <si>
    <t xml:space="preserve">Contrôle technique et révisions inclus.</t>
  </si>
  <si>
    <t xml:space="preserve">Assurance décennale</t>
  </si>
  <si>
    <t xml:space="preserve">Le poste le plus variable selon le métier.</t>
  </si>
  <si>
    <t xml:space="preserve">Responsabilité civile professionnelle</t>
  </si>
  <si>
    <t xml:space="preserve">Local ou atelier : loyer</t>
  </si>
  <si>
    <t xml:space="preserve">Mettez 0 si vous travaillez depuis chez vous.</t>
  </si>
  <si>
    <t xml:space="preserve">Local ou atelier : énergie, taxes</t>
  </si>
  <si>
    <t xml:space="preserve">Outillage : amortissement annuel</t>
  </si>
  <si>
    <t xml:space="preserve">Prix d'achat de chaque outil ÷ sa durée de vie réelle.</t>
  </si>
  <si>
    <t xml:space="preserve">Téléphone et forfaits</t>
  </si>
  <si>
    <t xml:space="preserve">Logiciels et abonnements</t>
  </si>
  <si>
    <t xml:space="preserve">Devis, compta, stockage, site internet.</t>
  </si>
  <si>
    <t xml:space="preserve">Expert-comptable</t>
  </si>
  <si>
    <t xml:space="preserve">Frais bancaires</t>
  </si>
  <si>
    <t xml:space="preserve">Formation et cotisations professionnelles</t>
  </si>
  <si>
    <t xml:space="preserve">FAFCEA, CAPEB, chambre de métiers.</t>
  </si>
  <si>
    <t xml:space="preserve">Vêtements de travail et EPI</t>
  </si>
  <si>
    <t xml:space="preserve">Autres charges</t>
  </si>
  <si>
    <t xml:space="preserve">Tout ce qui n'entre nulle part ailleurs.</t>
  </si>
  <si>
    <t xml:space="preserve">TOTAL DES CHARGES ANNUELLES</t>
  </si>
  <si>
    <t xml:space="preserve">2. Vos jours</t>
  </si>
  <si>
    <t xml:space="preserve">Jours ouvrés dans votre année</t>
  </si>
  <si>
    <t xml:space="preserve">365 − week-ends − fériés − congés. Ajustez si vous travaillez le samedi.</t>
  </si>
  <si>
    <t xml:space="preserve">dont administratif, devis, facturation</t>
  </si>
  <si>
    <t xml:space="preserve">Comptez vos samedis matins et vos soirées.</t>
  </si>
  <si>
    <t xml:space="preserve">dont trajets non facturés</t>
  </si>
  <si>
    <t xml:space="preserve">Additionnez les heures de route, divisez par 7.</t>
  </si>
  <si>
    <t xml:space="preserve">dont intempéries, imprévus, SAV gratuit</t>
  </si>
  <si>
    <t xml:space="preserve">Les journées perdues, pas les retards d'une heure.</t>
  </si>
  <si>
    <t xml:space="preserve">Total jours non facturables</t>
  </si>
  <si>
    <t xml:space="preserve">JOURS FACTURABLES</t>
  </si>
  <si>
    <t xml:space="preserve">Si ce nombre est nul ou négatif, revoyez vos jours non facturables.</t>
  </si>
  <si>
    <t xml:space="preserve">3. Vos résultats</t>
  </si>
  <si>
    <t xml:space="preserve">Coût journalier de fonctionnement</t>
  </si>
  <si>
    <t xml:space="preserve">Ce que coûte chaque jour ouvré, que vous produisiez ou non.</t>
  </si>
  <si>
    <t xml:space="preserve">Coût d'une semaine sans travailler (5 j)</t>
  </si>
  <si>
    <t xml:space="preserve">À retenir avant de poser des congés.</t>
  </si>
  <si>
    <t xml:space="preserve">COÛT DE REVIENT JOURNALIER</t>
  </si>
  <si>
    <t xml:space="preserve">Votre point mort. En dessous, vous vous appauvrissez.</t>
  </si>
  <si>
    <t xml:space="preserve">Coût de revient horaire</t>
  </si>
  <si>
    <t xml:space="preserve">Sur la base d'heures ci-dessous.</t>
  </si>
  <si>
    <t xml:space="preserve">Heures par jour travaillé</t>
  </si>
  <si>
    <t xml:space="preserve">Modifiable : 7 h est la base courante.</t>
  </si>
  <si>
    <t xml:space="preserve">4. Votre prix de vente</t>
  </si>
  <si>
    <t xml:space="preserve">Marge visée</t>
  </si>
  <si>
    <t xml:space="preserve">10 à 20 % est un minimum raisonnable dans le bâtiment.</t>
  </si>
  <si>
    <t xml:space="preserve">PRIX DE VENTE JOURNALIER</t>
  </si>
  <si>
    <t xml:space="preserve">Prix de vente horaire</t>
  </si>
  <si>
    <t xml:space="preserve">5. Où vous en êtes aujourd'hui</t>
  </si>
  <si>
    <t xml:space="preserve">Votre prix horaire actuel</t>
  </si>
  <si>
    <t xml:space="preserve">Ce que vous facturez réellement aujourd'hui.</t>
  </si>
  <si>
    <t xml:space="preserve">Marge réelle par jour</t>
  </si>
  <si>
    <t xml:space="preserve">Marge réelle en %</t>
  </si>
  <si>
    <t xml:space="preserve">Résultat annuel à ce prix</t>
  </si>
  <si>
    <t xml:space="preserve">Négatif : chaque journée travaillée vous coûte de l'argent.</t>
  </si>
  <si>
    <t xml:space="preserve">Légende</t>
  </si>
  <si>
    <t xml:space="preserve">Cases jaunes, texte bleu : à remplir par vous.</t>
  </si>
  <si>
    <t xml:space="preserve">Cases grises et colorées : calculées automatiquement, ne pas modifier.</t>
  </si>
  <si>
    <t xml:space="preserve">Les valeurs pré-remplies sont un exemple d'artisan seul — remplacez-les par les vôtres.</t>
  </si>
  <si>
    <t xml:space="preserve">Source des montants d'exemple : configuration type construite par KelKou, à titre indicatif.</t>
  </si>
  <si>
    <t xml:space="preserve">KelKou — Mode d'emploi</t>
  </si>
  <si>
    <t xml:space="preserve">Reprenez votre dernier bilan. Si vous n'en avez pas encore, vos relevés bancaires sur 12 mois. Comptez votre propre rémunération : c'est une charge, pas ce qui reste à la fin.</t>
  </si>
  <si>
    <t xml:space="preserve">Pour l'outillage, divisez le prix d'achat de chaque outil par sa durée de vie réelle. Une sertisseuse à 2 200 € utilisée 5 ans représente 440 € par an, tous les ans.</t>
  </si>
  <si>
    <t xml:space="preserve">228 jours ouvrés correspondent à 365 jours moins les week-ends, les jours fériés et cinq semaines de congés. Ajustez si votre rythme diffère.</t>
  </si>
  <si>
    <t xml:space="preserve">Ne déduisez pas vos congés une seconde fois : ils sont déjà exclus des 228 jours.</t>
  </si>
  <si>
    <t xml:space="preserve">Pour les trajets, additionnez vos heures de route non facturées sur l'année et divisez par 7.</t>
  </si>
  <si>
    <t xml:space="preserve">Le coût journalier de fonctionnement dit ce que coûte une journée d'existence de votre entreprise, chantier ou pas. C'est le chiffre à retenir avant de poser des congés.</t>
  </si>
  <si>
    <t xml:space="preserve">Le coût de revient journalier dit ce que doit rapporter une journée facturée. C'est celui qui sert à fixer un prix.</t>
  </si>
  <si>
    <t xml:space="preserve">L'écart entre les deux correspond à vos jours non facturables : ils sont payés par les jours que vous facturez.</t>
  </si>
  <si>
    <t xml:space="preserve">La marge n'est pas un bonus. Elle finance le remplacement du véhicule, les mois creux, un impayé, une embauche. 10 à 20 % est un minimum raisonnable.</t>
  </si>
  <si>
    <t xml:space="preserve">5. Où vous en êtes</t>
  </si>
  <si>
    <t xml:space="preserve">Saisissez le prix que vous pratiquez réellement aujourd'hui. Le résultat annuel vous dit ce que ce prix produit sur une année complète.</t>
  </si>
  <si>
    <t xml:space="preserve">À refaire une fois par an, et à chaque changement : embauche, véhicule, déménagement, forte variation d'activité.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</si>
</sst>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&quot; €&quot;;\(#,##0&quot; €)&quot;;\-"/>
    <numFmt numFmtId="166" formatCode="0&quot; j&quot;"/>
    <numFmt numFmtId="167" formatCode="#,##0.00&quot; €&quot;;\(#,##0.00&quot; €)&quot;;\-"/>
    <numFmt numFmtId="168" formatCode="0.0&quot; h&quot;"/>
    <numFmt numFmtId="169" formatCode="0.0%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7"/>
      <color rgb="FFF2650C"/>
      <name val="Arial"/>
      <family val="0"/>
      <charset val="1"/>
    </font>
    <font>
      <i val="true"/>
      <sz val="10"/>
      <color rgb="FF5A6472"/>
      <name val="Arial"/>
      <family val="0"/>
      <charset val="1"/>
    </font>
    <font>
      <b val="true"/>
      <sz val="13"/>
      <color rgb="FF301C17"/>
      <name val="Arial"/>
      <family val="0"/>
      <charset val="1"/>
    </font>
    <font>
      <sz val="11"/>
      <color rgb="FF000000"/>
      <name val="Arial"/>
      <family val="0"/>
      <charset val="1"/>
    </font>
    <font>
      <sz val="11"/>
      <color rgb="FF0000FF"/>
      <name val="Arial"/>
      <family val="0"/>
      <charset val="1"/>
    </font>
    <font>
      <i val="true"/>
      <sz val="9"/>
      <color rgb="FF5A6472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301C17"/>
      <name val="Arial"/>
      <family val="0"/>
      <charset val="1"/>
    </font>
    <font>
      <sz val="10"/>
      <color rgb="FF5A6472"/>
      <name val="Arial"/>
      <family val="0"/>
      <charset val="1"/>
    </font>
    <font>
      <i val="true"/>
      <sz val="9"/>
      <color rgb="FF8A929C"/>
      <name val="Arial"/>
      <family val="0"/>
      <charset val="1"/>
    </font>
    <font>
      <b val="true"/>
      <sz val="16"/>
      <color rgb="FFF2650C"/>
      <name val="Arial"/>
      <family val="0"/>
      <charset val="1"/>
    </font>
    <font>
      <sz val="11"/>
      <color rgb="FF333333"/>
      <name val="Arial"/>
      <family val="0"/>
      <charset val="1"/>
    </font>
    <font>
      <b val="true"/>
      <sz val="12"/>
      <color rgb="FF301C17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FFF1E8"/>
        <bgColor rgb="FFF4F5F7"/>
      </patternFill>
    </fill>
    <fill>
      <patternFill patternType="solid">
        <fgColor rgb="FFFFFF00"/>
        <bgColor rgb="FFFFFF00"/>
      </patternFill>
    </fill>
    <fill>
      <patternFill patternType="solid">
        <fgColor rgb="FF301C17"/>
        <bgColor rgb="FF333333"/>
      </patternFill>
    </fill>
    <fill>
      <patternFill patternType="solid">
        <fgColor rgb="FFF4F5F7"/>
        <bgColor rgb="FFFFF1E8"/>
      </patternFill>
    </fill>
    <fill>
      <patternFill patternType="solid">
        <fgColor rgb="FFF2650C"/>
        <bgColor rgb="FFFF99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C4CC"/>
      </left>
      <right style="thin">
        <color rgb="FFBFC4CC"/>
      </right>
      <top style="thin">
        <color rgb="FFBFC4CC"/>
      </top>
      <bottom style="thin">
        <color rgb="FFBFC4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0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7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0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8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7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4CC"/>
      <rgbColor rgb="FF808080"/>
      <rgbColor rgb="FF9999FF"/>
      <rgbColor rgb="FF993366"/>
      <rgbColor rgb="FFFFF1E8"/>
      <rgbColor rgb="FFF4F5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2650C"/>
      <rgbColor rgb="FF5A6472"/>
      <rgbColor rgb="FF8A929C"/>
      <rgbColor rgb="FF003366"/>
      <rgbColor rgb="FF339966"/>
      <rgbColor rgb="FF003300"/>
      <rgbColor rgb="FF301C17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D5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46"/>
    <col collapsed="false" customWidth="true" hidden="false" outlineLevel="0" max="3" min="3" style="1" width="18"/>
    <col collapsed="false" customWidth="true" hidden="false" outlineLevel="0" max="4" min="4" style="1" width="52"/>
  </cols>
  <sheetData>
    <row r="2" customFormat="false" ht="20.25" hidden="false" customHeight="true" outlineLevel="0" collapsed="false">
      <c r="B2" s="2" t="s">
        <v>0</v>
      </c>
    </row>
    <row r="3" customFormat="false" ht="15" hidden="false" customHeight="true" outlineLevel="0" collapsed="false">
      <c r="B3" s="3" t="s">
        <v>1</v>
      </c>
    </row>
    <row r="5" customFormat="false" ht="15.75" hidden="false" customHeight="true" outlineLevel="0" collapsed="false">
      <c r="B5" s="4" t="s">
        <v>2</v>
      </c>
      <c r="C5" s="5"/>
    </row>
    <row r="6" customFormat="false" ht="15" hidden="false" customHeight="true" outlineLevel="0" collapsed="false">
      <c r="B6" s="6" t="s">
        <v>3</v>
      </c>
      <c r="C6" s="7" t="n">
        <v>30000</v>
      </c>
      <c r="D6" s="8" t="s">
        <v>4</v>
      </c>
    </row>
    <row r="7" customFormat="false" ht="15" hidden="false" customHeight="true" outlineLevel="0" collapsed="false">
      <c r="B7" s="6" t="s">
        <v>5</v>
      </c>
      <c r="C7" s="7" t="n">
        <v>12000</v>
      </c>
      <c r="D7" s="8" t="s">
        <v>6</v>
      </c>
    </row>
    <row r="8" customFormat="false" ht="15" hidden="false" customHeight="true" outlineLevel="0" collapsed="false">
      <c r="B8" s="6" t="s">
        <v>7</v>
      </c>
      <c r="C8" s="7" t="n">
        <v>3600</v>
      </c>
      <c r="D8" s="8" t="s">
        <v>8</v>
      </c>
    </row>
    <row r="9" customFormat="false" ht="15" hidden="false" customHeight="true" outlineLevel="0" collapsed="false">
      <c r="B9" s="6" t="s">
        <v>9</v>
      </c>
      <c r="C9" s="7" t="n">
        <v>1800</v>
      </c>
      <c r="D9" s="8" t="s">
        <v>10</v>
      </c>
    </row>
    <row r="10" customFormat="false" ht="15" hidden="false" customHeight="true" outlineLevel="0" collapsed="false">
      <c r="B10" s="6" t="s">
        <v>11</v>
      </c>
      <c r="C10" s="7" t="n">
        <v>600</v>
      </c>
      <c r="D10" s="8" t="s">
        <v>12</v>
      </c>
    </row>
    <row r="11" customFormat="false" ht="15" hidden="false" customHeight="true" outlineLevel="0" collapsed="false">
      <c r="B11" s="6" t="s">
        <v>13</v>
      </c>
      <c r="C11" s="7" t="n">
        <v>1800</v>
      </c>
      <c r="D11" s="8" t="s">
        <v>14</v>
      </c>
    </row>
    <row r="12" customFormat="false" ht="15" hidden="false" customHeight="true" outlineLevel="0" collapsed="false">
      <c r="B12" s="6" t="s">
        <v>15</v>
      </c>
      <c r="C12" s="7" t="n">
        <v>600</v>
      </c>
    </row>
    <row r="13" customFormat="false" ht="15" hidden="false" customHeight="true" outlineLevel="0" collapsed="false">
      <c r="B13" s="6" t="s">
        <v>16</v>
      </c>
      <c r="C13" s="7" t="n">
        <v>2400</v>
      </c>
      <c r="D13" s="8" t="s">
        <v>17</v>
      </c>
    </row>
    <row r="14" customFormat="false" ht="15" hidden="false" customHeight="true" outlineLevel="0" collapsed="false">
      <c r="B14" s="6" t="s">
        <v>18</v>
      </c>
      <c r="C14" s="7" t="n">
        <v>1200</v>
      </c>
    </row>
    <row r="15" customFormat="false" ht="15" hidden="false" customHeight="true" outlineLevel="0" collapsed="false">
      <c r="B15" s="6" t="s">
        <v>19</v>
      </c>
      <c r="C15" s="7" t="n">
        <v>1800</v>
      </c>
      <c r="D15" s="8" t="s">
        <v>20</v>
      </c>
    </row>
    <row r="16" customFormat="false" ht="15" hidden="false" customHeight="true" outlineLevel="0" collapsed="false">
      <c r="B16" s="6" t="s">
        <v>21</v>
      </c>
      <c r="C16" s="7" t="n">
        <v>480</v>
      </c>
    </row>
    <row r="17" customFormat="false" ht="15" hidden="false" customHeight="true" outlineLevel="0" collapsed="false">
      <c r="B17" s="6" t="s">
        <v>22</v>
      </c>
      <c r="C17" s="7" t="n">
        <v>420</v>
      </c>
      <c r="D17" s="8" t="s">
        <v>23</v>
      </c>
    </row>
    <row r="18" customFormat="false" ht="15" hidden="false" customHeight="true" outlineLevel="0" collapsed="false">
      <c r="B18" s="6" t="s">
        <v>24</v>
      </c>
      <c r="C18" s="7" t="n">
        <v>1500</v>
      </c>
    </row>
    <row r="19" customFormat="false" ht="15" hidden="false" customHeight="true" outlineLevel="0" collapsed="false">
      <c r="B19" s="6" t="s">
        <v>25</v>
      </c>
      <c r="C19" s="7" t="n">
        <v>300</v>
      </c>
    </row>
    <row r="20" customFormat="false" ht="15" hidden="false" customHeight="true" outlineLevel="0" collapsed="false">
      <c r="B20" s="6" t="s">
        <v>26</v>
      </c>
      <c r="C20" s="7" t="n">
        <v>900</v>
      </c>
      <c r="D20" s="8" t="s">
        <v>27</v>
      </c>
    </row>
    <row r="21" customFormat="false" ht="15" hidden="false" customHeight="true" outlineLevel="0" collapsed="false">
      <c r="B21" s="6" t="s">
        <v>28</v>
      </c>
      <c r="C21" s="7" t="n">
        <v>500</v>
      </c>
    </row>
    <row r="22" customFormat="false" ht="15" hidden="false" customHeight="true" outlineLevel="0" collapsed="false">
      <c r="B22" s="6" t="s">
        <v>29</v>
      </c>
      <c r="C22" s="7" t="n">
        <v>100</v>
      </c>
      <c r="D22" s="8" t="s">
        <v>30</v>
      </c>
    </row>
    <row r="23" customFormat="false" ht="15" hidden="false" customHeight="true" outlineLevel="0" collapsed="false">
      <c r="B23" s="9" t="s">
        <v>31</v>
      </c>
      <c r="C23" s="10" t="n">
        <f aca="false">SUM(C6:C22)</f>
        <v>60000</v>
      </c>
    </row>
    <row r="25" customFormat="false" ht="15.75" hidden="false" customHeight="true" outlineLevel="0" collapsed="false">
      <c r="B25" s="4" t="s">
        <v>32</v>
      </c>
      <c r="C25" s="5"/>
    </row>
    <row r="26" customFormat="false" ht="21.75" hidden="false" customHeight="true" outlineLevel="0" collapsed="false">
      <c r="B26" s="6" t="s">
        <v>33</v>
      </c>
      <c r="C26" s="11" t="n">
        <v>228</v>
      </c>
      <c r="D26" s="8" t="s">
        <v>34</v>
      </c>
    </row>
    <row r="27" customFormat="false" ht="15" hidden="false" customHeight="true" outlineLevel="0" collapsed="false">
      <c r="B27" s="6" t="s">
        <v>35</v>
      </c>
      <c r="C27" s="11" t="n">
        <v>16</v>
      </c>
      <c r="D27" s="8" t="s">
        <v>36</v>
      </c>
    </row>
    <row r="28" customFormat="false" ht="15" hidden="false" customHeight="true" outlineLevel="0" collapsed="false">
      <c r="B28" s="6" t="s">
        <v>37</v>
      </c>
      <c r="C28" s="11" t="n">
        <v>9</v>
      </c>
      <c r="D28" s="8" t="s">
        <v>38</v>
      </c>
    </row>
    <row r="29" customFormat="false" ht="15" hidden="false" customHeight="true" outlineLevel="0" collapsed="false">
      <c r="B29" s="6" t="s">
        <v>39</v>
      </c>
      <c r="C29" s="11" t="n">
        <v>5</v>
      </c>
      <c r="D29" s="8" t="s">
        <v>40</v>
      </c>
    </row>
    <row r="30" customFormat="false" ht="15" hidden="false" customHeight="true" outlineLevel="0" collapsed="false">
      <c r="B30" s="12" t="s">
        <v>41</v>
      </c>
      <c r="C30" s="13" t="n">
        <f aca="false">SUM(C27:C29)</f>
        <v>30</v>
      </c>
    </row>
    <row r="31" customFormat="false" ht="15" hidden="false" customHeight="true" outlineLevel="0" collapsed="false">
      <c r="B31" s="9" t="s">
        <v>42</v>
      </c>
      <c r="C31" s="14" t="n">
        <f aca="false">C26-C30</f>
        <v>198</v>
      </c>
      <c r="D31" s="8" t="s">
        <v>43</v>
      </c>
    </row>
    <row r="33" customFormat="false" ht="15.75" hidden="false" customHeight="true" outlineLevel="0" collapsed="false">
      <c r="B33" s="4" t="s">
        <v>44</v>
      </c>
      <c r="C33" s="5"/>
    </row>
    <row r="34" customFormat="false" ht="15" hidden="false" customHeight="true" outlineLevel="0" collapsed="false">
      <c r="B34" s="6" t="s">
        <v>45</v>
      </c>
      <c r="C34" s="15" t="n">
        <f aca="false">IF(C26=0,"",C23/C26)</f>
        <v>263.157894736842</v>
      </c>
      <c r="D34" s="8" t="s">
        <v>46</v>
      </c>
    </row>
    <row r="35" customFormat="false" ht="15" hidden="false" customHeight="true" outlineLevel="0" collapsed="false">
      <c r="B35" s="6" t="s">
        <v>47</v>
      </c>
      <c r="C35" s="15" t="n">
        <f aca="false">IF(C26=0,"",C34*5)</f>
        <v>1315.78947368421</v>
      </c>
      <c r="D35" s="8" t="s">
        <v>48</v>
      </c>
    </row>
    <row r="36" customFormat="false" ht="15" hidden="false" customHeight="true" outlineLevel="0" collapsed="false">
      <c r="B36" s="16" t="s">
        <v>49</v>
      </c>
      <c r="C36" s="17" t="n">
        <f aca="false">IF(C31&lt;=0,"",C23/C31)</f>
        <v>303.030303030303</v>
      </c>
      <c r="D36" s="8" t="s">
        <v>50</v>
      </c>
    </row>
    <row r="37" customFormat="false" ht="15" hidden="false" customHeight="true" outlineLevel="0" collapsed="false">
      <c r="B37" s="6" t="s">
        <v>51</v>
      </c>
      <c r="C37" s="15" t="n">
        <f aca="false">IF(OR(C31&lt;=0,C38=0),"",C36/C38)</f>
        <v>43.2900432900433</v>
      </c>
      <c r="D37" s="8" t="s">
        <v>52</v>
      </c>
    </row>
    <row r="38" customFormat="false" ht="15" hidden="false" customHeight="true" outlineLevel="0" collapsed="false">
      <c r="B38" s="6" t="s">
        <v>53</v>
      </c>
      <c r="C38" s="18" t="n">
        <v>7</v>
      </c>
      <c r="D38" s="8" t="s">
        <v>54</v>
      </c>
    </row>
    <row r="40" customFormat="false" ht="15.75" hidden="false" customHeight="true" outlineLevel="0" collapsed="false">
      <c r="B40" s="4" t="s">
        <v>55</v>
      </c>
      <c r="C40" s="5"/>
    </row>
    <row r="41" customFormat="false" ht="15" hidden="false" customHeight="true" outlineLevel="0" collapsed="false">
      <c r="B41" s="6" t="s">
        <v>56</v>
      </c>
      <c r="C41" s="19" t="n">
        <v>0.15</v>
      </c>
      <c r="D41" s="8" t="s">
        <v>57</v>
      </c>
    </row>
    <row r="42" customFormat="false" ht="15" hidden="false" customHeight="true" outlineLevel="0" collapsed="false">
      <c r="B42" s="16" t="s">
        <v>58</v>
      </c>
      <c r="C42" s="17" t="n">
        <f aca="false">IF(C36="","",C36*(1+C41))</f>
        <v>348.484848484848</v>
      </c>
    </row>
    <row r="43" customFormat="false" ht="15" hidden="false" customHeight="true" outlineLevel="0" collapsed="false">
      <c r="B43" s="6" t="s">
        <v>59</v>
      </c>
      <c r="C43" s="15" t="n">
        <f aca="false">IF(OR(C37="",C38=0),"",C36*(1+C41)/C38)</f>
        <v>49.7835497835498</v>
      </c>
    </row>
    <row r="45" customFormat="false" ht="15.75" hidden="false" customHeight="true" outlineLevel="0" collapsed="false">
      <c r="B45" s="4" t="s">
        <v>60</v>
      </c>
      <c r="C45" s="5"/>
    </row>
    <row r="46" customFormat="false" ht="15" hidden="false" customHeight="true" outlineLevel="0" collapsed="false">
      <c r="B46" s="6" t="s">
        <v>61</v>
      </c>
      <c r="C46" s="20" t="n">
        <v>45</v>
      </c>
      <c r="D46" s="8" t="s">
        <v>62</v>
      </c>
    </row>
    <row r="47" customFormat="false" ht="15" hidden="false" customHeight="true" outlineLevel="0" collapsed="false">
      <c r="B47" s="6" t="s">
        <v>63</v>
      </c>
      <c r="C47" s="15" t="n">
        <f aca="false">IF(C36="","",C46*C38-C36)</f>
        <v>11.969696969697</v>
      </c>
    </row>
    <row r="48" customFormat="false" ht="15" hidden="false" customHeight="true" outlineLevel="0" collapsed="false">
      <c r="B48" s="6" t="s">
        <v>64</v>
      </c>
      <c r="C48" s="21" t="n">
        <f aca="false">IF(OR(C36="",C46=0),"",(C46*C38-C36)/(C46*C38))</f>
        <v>0.0379990379990381</v>
      </c>
    </row>
    <row r="49" customFormat="false" ht="15" hidden="false" customHeight="true" outlineLevel="0" collapsed="false">
      <c r="B49" s="12" t="s">
        <v>65</v>
      </c>
      <c r="C49" s="22" t="n">
        <f aca="false">IF(C36="","",(C46*C38-C36)*C31)</f>
        <v>2370.00000000001</v>
      </c>
      <c r="D49" s="8" t="s">
        <v>66</v>
      </c>
    </row>
    <row r="51" customFormat="false" ht="15" hidden="false" customHeight="true" outlineLevel="0" collapsed="false">
      <c r="B51" s="23" t="s">
        <v>67</v>
      </c>
    </row>
    <row r="52" customFormat="false" ht="15" hidden="false" customHeight="true" outlineLevel="0" collapsed="false">
      <c r="B52" s="24" t="s">
        <v>68</v>
      </c>
    </row>
    <row r="53" customFormat="false" ht="15" hidden="false" customHeight="true" outlineLevel="0" collapsed="false">
      <c r="B53" s="24" t="s">
        <v>69</v>
      </c>
    </row>
    <row r="54" customFormat="false" ht="15" hidden="false" customHeight="true" outlineLevel="0" collapsed="false">
      <c r="B54" s="24" t="s">
        <v>70</v>
      </c>
    </row>
    <row r="55" customFormat="false" ht="15" hidden="false" customHeight="true" outlineLevel="0" collapsed="false">
      <c r="B55" s="25" t="s">
        <v>71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B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2" style="1" width="100"/>
  </cols>
  <sheetData>
    <row r="2" customFormat="false" ht="19.5" hidden="false" customHeight="true" outlineLevel="0" collapsed="false">
      <c r="B2" s="26" t="s">
        <v>72</v>
      </c>
    </row>
    <row r="3" customFormat="false" ht="30" hidden="false" customHeight="true" outlineLevel="0" collapsed="false">
      <c r="B3" s="27"/>
    </row>
    <row r="4" customFormat="false" ht="15" hidden="false" customHeight="true" outlineLevel="0" collapsed="false">
      <c r="B4" s="28" t="s">
        <v>2</v>
      </c>
    </row>
    <row r="5" customFormat="false" ht="30" hidden="false" customHeight="true" outlineLevel="0" collapsed="false">
      <c r="B5" s="27" t="s">
        <v>73</v>
      </c>
    </row>
    <row r="6" customFormat="false" ht="30" hidden="false" customHeight="true" outlineLevel="0" collapsed="false">
      <c r="B6" s="27" t="s">
        <v>74</v>
      </c>
    </row>
    <row r="7" customFormat="false" ht="30" hidden="false" customHeight="true" outlineLevel="0" collapsed="false">
      <c r="B7" s="27"/>
    </row>
    <row r="8" customFormat="false" ht="15" hidden="false" customHeight="true" outlineLevel="0" collapsed="false">
      <c r="B8" s="28" t="s">
        <v>32</v>
      </c>
    </row>
    <row r="9" customFormat="false" ht="30" hidden="false" customHeight="true" outlineLevel="0" collapsed="false">
      <c r="B9" s="27" t="s">
        <v>75</v>
      </c>
    </row>
    <row r="10" customFormat="false" ht="30" hidden="false" customHeight="true" outlineLevel="0" collapsed="false">
      <c r="B10" s="27" t="s">
        <v>76</v>
      </c>
    </row>
    <row r="11" customFormat="false" ht="30" hidden="false" customHeight="true" outlineLevel="0" collapsed="false">
      <c r="B11" s="27" t="s">
        <v>77</v>
      </c>
    </row>
    <row r="12" customFormat="false" ht="30" hidden="false" customHeight="true" outlineLevel="0" collapsed="false">
      <c r="B12" s="27"/>
    </row>
    <row r="13" customFormat="false" ht="15" hidden="false" customHeight="true" outlineLevel="0" collapsed="false">
      <c r="B13" s="28" t="s">
        <v>44</v>
      </c>
    </row>
    <row r="14" customFormat="false" ht="30" hidden="false" customHeight="true" outlineLevel="0" collapsed="false">
      <c r="B14" s="27" t="s">
        <v>78</v>
      </c>
    </row>
    <row r="15" customFormat="false" ht="30" hidden="false" customHeight="true" outlineLevel="0" collapsed="false">
      <c r="B15" s="27" t="s">
        <v>79</v>
      </c>
    </row>
    <row r="16" customFormat="false" ht="30" hidden="false" customHeight="true" outlineLevel="0" collapsed="false">
      <c r="B16" s="27" t="s">
        <v>80</v>
      </c>
    </row>
    <row r="17" customFormat="false" ht="30" hidden="false" customHeight="true" outlineLevel="0" collapsed="false">
      <c r="B17" s="27"/>
    </row>
    <row r="18" customFormat="false" ht="15" hidden="false" customHeight="true" outlineLevel="0" collapsed="false">
      <c r="B18" s="28" t="s">
        <v>55</v>
      </c>
    </row>
    <row r="19" customFormat="false" ht="30" hidden="false" customHeight="true" outlineLevel="0" collapsed="false">
      <c r="B19" s="27" t="s">
        <v>81</v>
      </c>
    </row>
    <row r="20" customFormat="false" ht="30" hidden="false" customHeight="true" outlineLevel="0" collapsed="false">
      <c r="B20" s="27"/>
    </row>
    <row r="21" customFormat="false" ht="15" hidden="false" customHeight="true" outlineLevel="0" collapsed="false">
      <c r="B21" s="28" t="s">
        <v>82</v>
      </c>
    </row>
    <row r="22" customFormat="false" ht="30" hidden="false" customHeight="true" outlineLevel="0" collapsed="false">
      <c r="B22" s="27" t="s">
        <v>83</v>
      </c>
    </row>
    <row r="23" customFormat="false" ht="30" hidden="false" customHeight="true" outlineLevel="0" collapsed="false">
      <c r="B23" s="27"/>
    </row>
    <row r="24" customFormat="false" ht="30" hidden="false" customHeight="true" outlineLevel="0" collapsed="false">
      <c r="B24" s="27" t="s">
        <v>84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2026-09-09T15:50:38Z</dcterms:created>
  <dc:creator>openpyxl</dc:creator>
  <dc:description/>
  <dc:language>en-US</dc:language>
  <cp:lastModifiedBy/>
  <dcterms:modified xsi:type="dcterms:W3CDTF">2026-09-09T18:40:46Z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